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БЮДЖЕТ НСО\БЮДЖЕТ 2025-2027\5_ВНЕСЕНИЕ ИЗМЕНЕНИЙ\Внесение изменений_ноябрь\4_Допматериалы\"/>
    </mc:Choice>
  </mc:AlternateContent>
  <xr:revisionPtr revIDLastSave="0" documentId="13_ncr:1_{BD3497EB-3DD8-42E1-A668-ECC671F30B1B}" xr6:coauthVersionLast="36" xr6:coauthVersionMax="36" xr10:uidLastSave="{00000000-0000-0000-0000-000000000000}"/>
  <bookViews>
    <workbookView xWindow="360" yWindow="1395" windowWidth="11340" windowHeight="5025" xr2:uid="{00000000-000D-0000-FFFF-FFFF00000000}"/>
  </bookViews>
  <sheets>
    <sheet name="2025-2027" sheetId="5" r:id="rId1"/>
  </sheets>
  <definedNames>
    <definedName name="_xlnm.Print_Area" localSheetId="0">'2025-2027'!$A$1:$N$40</definedName>
  </definedNames>
  <calcPr calcId="191029"/>
</workbook>
</file>

<file path=xl/calcChain.xml><?xml version="1.0" encoding="utf-8"?>
<calcChain xmlns="http://schemas.openxmlformats.org/spreadsheetml/2006/main">
  <c r="D21" i="5" l="1"/>
  <c r="D28" i="5"/>
  <c r="D27" i="5"/>
  <c r="D25" i="5"/>
  <c r="D24" i="5"/>
  <c r="D22" i="5"/>
  <c r="D16" i="5" l="1"/>
  <c r="F16" i="5" s="1"/>
  <c r="M15" i="5"/>
  <c r="M16" i="5"/>
  <c r="I15" i="5"/>
  <c r="E15" i="5"/>
  <c r="N15" i="5" l="1"/>
  <c r="J15" i="5"/>
  <c r="F15" i="5"/>
  <c r="D10" i="5"/>
  <c r="D7" i="5" s="1"/>
  <c r="M37" i="5" l="1"/>
  <c r="M36" i="5"/>
  <c r="M35" i="5"/>
  <c r="M34" i="5"/>
  <c r="M33" i="5"/>
  <c r="M32" i="5"/>
  <c r="M31" i="5"/>
  <c r="M30" i="5"/>
  <c r="M28" i="5"/>
  <c r="M27" i="5"/>
  <c r="M26" i="5"/>
  <c r="M25" i="5"/>
  <c r="M24" i="5"/>
  <c r="M23" i="5"/>
  <c r="M22" i="5"/>
  <c r="M21" i="5"/>
  <c r="M20" i="5"/>
  <c r="M19" i="5"/>
  <c r="M18" i="5"/>
  <c r="M17" i="5"/>
  <c r="M14" i="5"/>
  <c r="M13" i="5"/>
  <c r="M12" i="5"/>
  <c r="M11" i="5"/>
  <c r="M9" i="5"/>
  <c r="M8" i="5"/>
  <c r="I37" i="5"/>
  <c r="I36" i="5"/>
  <c r="I35" i="5"/>
  <c r="I34" i="5"/>
  <c r="I33" i="5"/>
  <c r="I32" i="5"/>
  <c r="I31" i="5"/>
  <c r="I30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4" i="5"/>
  <c r="I13" i="5"/>
  <c r="I12" i="5"/>
  <c r="I11" i="5"/>
  <c r="I9" i="5"/>
  <c r="I8" i="5"/>
  <c r="E37" i="5"/>
  <c r="E36" i="5"/>
  <c r="E35" i="5"/>
  <c r="E34" i="5"/>
  <c r="E33" i="5"/>
  <c r="E32" i="5"/>
  <c r="E31" i="5"/>
  <c r="E30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4" i="5"/>
  <c r="E13" i="5"/>
  <c r="E12" i="5"/>
  <c r="E11" i="5"/>
  <c r="E10" i="5"/>
  <c r="E9" i="5"/>
  <c r="L29" i="5" l="1"/>
  <c r="M29" i="5" s="1"/>
  <c r="H29" i="5"/>
  <c r="I29" i="5" s="1"/>
  <c r="D29" i="5"/>
  <c r="E29" i="5" s="1"/>
  <c r="N37" i="5"/>
  <c r="J37" i="5"/>
  <c r="F37" i="5"/>
  <c r="N36" i="5" l="1"/>
  <c r="N35" i="5"/>
  <c r="N34" i="5"/>
  <c r="N33" i="5"/>
  <c r="N32" i="5"/>
  <c r="N31" i="5"/>
  <c r="N30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4" i="5"/>
  <c r="N13" i="5"/>
  <c r="N12" i="5"/>
  <c r="N11" i="5"/>
  <c r="N9" i="5"/>
  <c r="N8" i="5" l="1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4" i="5"/>
  <c r="J13" i="5"/>
  <c r="J12" i="5"/>
  <c r="J11" i="5"/>
  <c r="J9" i="5"/>
  <c r="J8" i="5"/>
  <c r="F28" i="5"/>
  <c r="F27" i="5"/>
  <c r="F26" i="5"/>
  <c r="F25" i="5"/>
  <c r="F24" i="5"/>
  <c r="F23" i="5"/>
  <c r="F22" i="5"/>
  <c r="F21" i="5"/>
  <c r="F20" i="5"/>
  <c r="F19" i="5"/>
  <c r="F18" i="5"/>
  <c r="F17" i="5"/>
  <c r="F14" i="5"/>
  <c r="F13" i="5"/>
  <c r="F12" i="5"/>
  <c r="F11" i="5"/>
  <c r="F10" i="5"/>
  <c r="F9" i="5"/>
  <c r="J36" i="5"/>
  <c r="J35" i="5"/>
  <c r="J34" i="5"/>
  <c r="J32" i="5"/>
  <c r="J31" i="5"/>
  <c r="J30" i="5"/>
  <c r="F36" i="5"/>
  <c r="F35" i="5"/>
  <c r="F34" i="5"/>
  <c r="F33" i="5"/>
  <c r="F32" i="5"/>
  <c r="F30" i="5"/>
  <c r="N6" i="5" l="1"/>
  <c r="M6" i="5"/>
  <c r="J6" i="5"/>
  <c r="I6" i="5"/>
  <c r="E6" i="5"/>
  <c r="F6" i="5"/>
  <c r="J33" i="5" l="1"/>
  <c r="F31" i="5"/>
  <c r="F29" i="5"/>
  <c r="N29" i="5" l="1"/>
  <c r="L10" i="5" l="1"/>
  <c r="H10" i="5"/>
  <c r="H7" i="5" l="1"/>
  <c r="I7" i="5" s="1"/>
  <c r="I10" i="5"/>
  <c r="J10" i="5"/>
  <c r="L7" i="5"/>
  <c r="M7" i="5" s="1"/>
  <c r="M10" i="5"/>
  <c r="N10" i="5"/>
  <c r="L38" i="5" l="1"/>
  <c r="M38" i="5" s="1"/>
  <c r="N38" i="5" l="1"/>
  <c r="J7" i="5"/>
  <c r="H38" i="5"/>
  <c r="I38" i="5" s="1"/>
  <c r="J38" i="5" l="1"/>
  <c r="N7" i="5" l="1"/>
  <c r="E8" i="5" l="1"/>
  <c r="F8" i="5"/>
  <c r="F7" i="5" l="1"/>
  <c r="E7" i="5"/>
  <c r="D38" i="5"/>
  <c r="F38" i="5" l="1"/>
  <c r="E38" i="5"/>
</calcChain>
</file>

<file path=xl/sharedStrings.xml><?xml version="1.0" encoding="utf-8"?>
<sst xmlns="http://schemas.openxmlformats.org/spreadsheetml/2006/main" count="78" uniqueCount="74">
  <si>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</si>
  <si>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</si>
  <si>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</si>
  <si>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</si>
  <si>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</si>
  <si>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</si>
  <si>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</si>
  <si>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</si>
  <si>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Налог на прибыль организаций</t>
  </si>
  <si>
    <t>ВСЕГО ДОХОДОВ</t>
  </si>
  <si>
    <t>Налог на доходы физических лиц</t>
  </si>
  <si>
    <t>Налог на добычу полезных ископаемых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</si>
  <si>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</si>
  <si>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</si>
  <si>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</si>
  <si>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</si>
  <si>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</si>
  <si>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</si>
  <si>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</si>
  <si>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</si>
  <si>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</si>
  <si>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 xml:space="preserve"> 1 07 04000 01 0000 110 </t>
  </si>
  <si>
    <t>Отклонения</t>
  </si>
  <si>
    <t>БЕЗВОЗМЕЗДНЫЕ ПОСТУПЛЕНИЯ ВСЕГО, в том числе</t>
  </si>
  <si>
    <t xml:space="preserve"> 1 15 00000 00 0000 000</t>
  </si>
  <si>
    <t xml:space="preserve"> 1 06 05000 02 0000 110 </t>
  </si>
  <si>
    <t>Налог на игорный бизнес</t>
  </si>
  <si>
    <t>Акцизы на алкогольную продукцию</t>
  </si>
  <si>
    <t xml:space="preserve"> 1 17 00000 00 0000 000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</si>
  <si>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</si>
  <si>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</si>
  <si>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2 18 00000 00 0000 000</t>
  </si>
  <si>
    <t>Безвозмездные поступления от государственных (муниципальных) организаций</t>
  </si>
  <si>
    <t xml:space="preserve"> 2 02 20000 00 0000 150</t>
  </si>
  <si>
    <t xml:space="preserve"> 2 02 30000 00 0000 150</t>
  </si>
  <si>
    <t xml:space="preserve"> 1 08 00000 00 0000 110</t>
  </si>
  <si>
    <t>Безвозмездные поступления от негосударственных организаций</t>
  </si>
  <si>
    <t xml:space="preserve"> 2 02 40000 00 0000 150</t>
  </si>
  <si>
    <t>Иные межбюджетные трансферты</t>
  </si>
  <si>
    <t>Налог на профессиональный доход</t>
  </si>
  <si>
    <t xml:space="preserve"> 1 05 06000 01 0000 110</t>
  </si>
  <si>
    <t>Ожидаемое 2025 года</t>
  </si>
  <si>
    <t>Государственная пошлина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</si>
  <si>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</si>
  <si>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</si>
  <si>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</si>
  <si>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Прочие неналоговые доходы</t>
  </si>
  <si>
    <t>Графа</t>
  </si>
  <si>
    <t>Ожидаемое 2026 года</t>
  </si>
  <si>
    <t xml:space="preserve"> 2 03 00000 00 0000 000</t>
  </si>
  <si>
    <t xml:space="preserve"> 2 04 00000 00 0000 000</t>
  </si>
  <si>
    <t>Ожидаемое 2027 года</t>
  </si>
  <si>
    <t xml:space="preserve"> 2 02 10000 00 0000 150</t>
  </si>
  <si>
    <t>Оценка ожидаемого исполнения доходной части областного бюджета Новосибирской области на 2025 год и плановый период 2026 и 2027 годов</t>
  </si>
  <si>
    <t xml:space="preserve">Акцизы по подакцизным товарам (продукции), производимым 
на территории Российской Федерации </t>
  </si>
  <si>
    <t>Сборы за пользование объектами животного мира 
и за пользование объектами водных биологических ресурсов</t>
  </si>
  <si>
    <t>Дотации бюджетам субъектов Российской Федерации 
и муниципальных образований</t>
  </si>
  <si>
    <t>Доходы бюджетов бюджетной системы Российской Федерации 
от возврата бюджетами бюджетной системы Российской Федерации 
и организациями субсидий, субвенций и иных межбюджетных трансфертов, имеющих целевое назначение, прошлых лет</t>
  </si>
  <si>
    <r>
      <t xml:space="preserve">Доходы от использования имущества, находящегося 
в государственной и муниципальной собственности </t>
    </r>
    <r>
      <rPr>
        <sz val="10"/>
        <color rgb="FF8E0000"/>
        <rFont val="Times New Roman Cyr"/>
        <charset val="204"/>
      </rPr>
      <t>(в т.ч. ДФ)</t>
    </r>
  </si>
  <si>
    <r>
      <t xml:space="preserve">Налог на имущество организаций </t>
    </r>
    <r>
      <rPr>
        <sz val="10"/>
        <color rgb="FF8E0000"/>
        <rFont val="Times New Roman Cyr"/>
        <charset val="204"/>
      </rPr>
      <t>(в т.ч. ДФ)</t>
    </r>
  </si>
  <si>
    <r>
      <t xml:space="preserve">Доходы от оказания платных услуг (работ) 
и компенсации затрат государства </t>
    </r>
    <r>
      <rPr>
        <sz val="10"/>
        <color rgb="FF8E0000"/>
        <rFont val="Times New Roman Cyr"/>
        <charset val="204"/>
      </rPr>
      <t>(в т.ч. ДФ)</t>
    </r>
  </si>
  <si>
    <r>
      <t xml:space="preserve">Штрафы, санкции, возмещение ущерба </t>
    </r>
    <r>
      <rPr>
        <sz val="10"/>
        <color rgb="FF8E0000"/>
        <rFont val="Times New Roman Cyr"/>
        <charset val="204"/>
      </rPr>
      <t>(в т.ч. ДФ)</t>
    </r>
  </si>
  <si>
    <r>
      <t xml:space="preserve">Акцизы на нефтепродукты </t>
    </r>
    <r>
      <rPr>
        <i/>
        <sz val="10"/>
        <color rgb="FF8E0000"/>
        <rFont val="Times New Roman Cyr"/>
        <charset val="204"/>
      </rPr>
      <t>(полн. ДФ)</t>
    </r>
  </si>
  <si>
    <r>
      <t xml:space="preserve">Транспортный налог </t>
    </r>
    <r>
      <rPr>
        <sz val="10"/>
        <color rgb="FF8E0000"/>
        <rFont val="Times New Roman Cyr"/>
        <charset val="204"/>
      </rPr>
      <t>(полн. ДФ)</t>
    </r>
  </si>
  <si>
    <t>Формула</t>
  </si>
  <si>
    <t>2 19 00000 00 0000 000</t>
  </si>
  <si>
    <t>Возврат остатков субсидий, субвенций и иных межбюджетных трансфертов, имеющих целевое назначение</t>
  </si>
  <si>
    <t>Утвержденный план на 2027 год (по Закону 
590-ОЗ)</t>
  </si>
  <si>
    <t>Утвержденный план на 2026 год (по Закону 
590-ОЗ)</t>
  </si>
  <si>
    <t>Утвержденный план на 2025 год (по Закону 
590-ОЗ)</t>
  </si>
  <si>
    <t>Испол-нение</t>
  </si>
  <si>
    <t xml:space="preserve"> 1 05 07000 01 0000 110</t>
  </si>
  <si>
    <t xml:space="preserve">Налог, взимаемый в связи с применением 
Автоматизированной упрощенной системы налогообложения </t>
  </si>
  <si>
    <t xml:space="preserve">Налог, взимаемый в связи с применением 
упрощенной системы налогообложения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</si>
</sst>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0.0%"/>
  </numFmts>
  <fonts count="20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family val="1"/>
      <charset val="204"/>
    </font>
    <font>
      <i/>
      <sz val="8"/>
      <color theme="0" tint="-0.34998626667073579"/>
      <name val="Times New Roman Cyr"/>
      <family val="1"/>
      <charset val="204"/>
    </font>
    <font>
      <i/>
      <sz val="8"/>
      <color theme="0" tint="-0.34998626667073579"/>
      <name val="Times New Roman"/>
      <family val="1"/>
      <charset val="204"/>
    </font>
    <font>
      <sz val="10"/>
      <color rgb="FF8E0000"/>
      <name val="Times New Roman Cyr"/>
      <charset val="204"/>
    </font>
    <font>
      <i/>
      <sz val="10"/>
      <color rgb="FF8E000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164" fontId="10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1" fillId="0" borderId="0" xfId="0" applyFont="1" applyFill="1"/>
    <xf numFmtId="0" fontId="13" fillId="2" borderId="0" xfId="0" applyFont="1" applyFill="1"/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165" fontId="1" fillId="3" borderId="4" xfId="0" applyNumberFormat="1" applyFont="1" applyFill="1" applyBorder="1" applyAlignment="1">
      <alignment horizontal="right"/>
    </xf>
    <xf numFmtId="165" fontId="1" fillId="3" borderId="5" xfId="0" applyNumberFormat="1" applyFont="1" applyFill="1" applyBorder="1" applyAlignment="1">
      <alignment horizontal="right"/>
    </xf>
    <xf numFmtId="165" fontId="8" fillId="3" borderId="6" xfId="0" applyNumberFormat="1" applyFont="1" applyFill="1" applyBorder="1" applyAlignment="1">
      <alignment horizontal="right"/>
    </xf>
    <xf numFmtId="165" fontId="8" fillId="3" borderId="4" xfId="0" applyNumberFormat="1" applyFont="1" applyFill="1" applyBorder="1" applyAlignment="1">
      <alignment horizontal="right"/>
    </xf>
    <xf numFmtId="165" fontId="8" fillId="3" borderId="5" xfId="0" applyNumberFormat="1" applyFont="1" applyFill="1" applyBorder="1" applyAlignment="1">
      <alignment horizontal="right"/>
    </xf>
    <xf numFmtId="0" fontId="7" fillId="2" borderId="13" xfId="0" applyFont="1" applyFill="1" applyBorder="1" applyAlignment="1">
      <alignment horizontal="left" vertical="top" wrapText="1"/>
    </xf>
    <xf numFmtId="165" fontId="8" fillId="0" borderId="14" xfId="0" applyNumberFormat="1" applyFont="1" applyFill="1" applyBorder="1" applyAlignment="1">
      <alignment horizontal="right"/>
    </xf>
    <xf numFmtId="165" fontId="8" fillId="0" borderId="15" xfId="0" applyNumberFormat="1" applyFont="1" applyFill="1" applyBorder="1" applyAlignment="1">
      <alignment horizontal="right"/>
    </xf>
    <xf numFmtId="0" fontId="7" fillId="2" borderId="16" xfId="0" applyFont="1" applyFill="1" applyBorder="1" applyAlignment="1">
      <alignment horizontal="left" vertical="top" wrapText="1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1" fillId="2" borderId="18" xfId="0" applyNumberFormat="1" applyFont="1" applyFill="1" applyBorder="1" applyAlignment="1">
      <alignment horizontal="right"/>
    </xf>
    <xf numFmtId="165" fontId="8" fillId="4" borderId="19" xfId="0" applyNumberFormat="1" applyFont="1" applyFill="1" applyBorder="1" applyAlignment="1">
      <alignment horizontal="right"/>
    </xf>
    <xf numFmtId="165" fontId="1" fillId="2" borderId="17" xfId="0" applyNumberFormat="1" applyFont="1" applyFill="1" applyBorder="1" applyAlignment="1">
      <alignment horizontal="right"/>
    </xf>
    <xf numFmtId="165" fontId="8" fillId="2" borderId="18" xfId="0" applyNumberFormat="1" applyFont="1" applyFill="1" applyBorder="1" applyAlignment="1">
      <alignment horizontal="right"/>
    </xf>
    <xf numFmtId="0" fontId="7" fillId="2" borderId="20" xfId="0" applyFont="1" applyFill="1" applyBorder="1" applyAlignment="1">
      <alignment horizontal="left" vertical="top" wrapText="1"/>
    </xf>
    <xf numFmtId="165" fontId="8" fillId="0" borderId="21" xfId="0" applyNumberFormat="1" applyFont="1" applyFill="1" applyBorder="1" applyAlignment="1">
      <alignment horizontal="right"/>
    </xf>
    <xf numFmtId="165" fontId="8" fillId="0" borderId="22" xfId="0" applyNumberFormat="1" applyFont="1" applyFill="1" applyBorder="1" applyAlignment="1">
      <alignment horizontal="right"/>
    </xf>
    <xf numFmtId="165" fontId="1" fillId="2" borderId="21" xfId="0" applyNumberFormat="1" applyFont="1" applyFill="1" applyBorder="1" applyAlignment="1">
      <alignment horizontal="right"/>
    </xf>
    <xf numFmtId="165" fontId="1" fillId="2" borderId="22" xfId="0" applyNumberFormat="1" applyFont="1" applyFill="1" applyBorder="1" applyAlignment="1">
      <alignment horizontal="right"/>
    </xf>
    <xf numFmtId="165" fontId="8" fillId="4" borderId="23" xfId="0" applyNumberFormat="1" applyFont="1" applyFill="1" applyBorder="1" applyAlignment="1">
      <alignment horizontal="right"/>
    </xf>
    <xf numFmtId="165" fontId="12" fillId="0" borderId="17" xfId="0" applyNumberFormat="1" applyFont="1" applyFill="1" applyBorder="1" applyAlignment="1">
      <alignment horizontal="right"/>
    </xf>
    <xf numFmtId="165" fontId="12" fillId="0" borderId="18" xfId="0" applyNumberFormat="1" applyFont="1" applyFill="1" applyBorder="1" applyAlignment="1">
      <alignment horizontal="right"/>
    </xf>
    <xf numFmtId="165" fontId="8" fillId="4" borderId="24" xfId="0" applyNumberFormat="1" applyFont="1" applyFill="1" applyBorder="1" applyAlignment="1">
      <alignment horizontal="right"/>
    </xf>
    <xf numFmtId="165" fontId="1" fillId="2" borderId="14" xfId="0" applyNumberFormat="1" applyFont="1" applyFill="1" applyBorder="1" applyAlignment="1">
      <alignment horizontal="right"/>
    </xf>
    <xf numFmtId="165" fontId="1" fillId="2" borderId="15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9" fontId="8" fillId="2" borderId="15" xfId="7" applyFont="1" applyFill="1" applyBorder="1" applyAlignment="1">
      <alignment horizontal="right"/>
    </xf>
    <xf numFmtId="9" fontId="8" fillId="2" borderId="18" xfId="7" applyFont="1" applyFill="1" applyBorder="1" applyAlignment="1">
      <alignment horizontal="right"/>
    </xf>
    <xf numFmtId="9" fontId="8" fillId="3" borderId="5" xfId="7" applyFont="1" applyFill="1" applyBorder="1" applyAlignment="1">
      <alignment horizontal="right"/>
    </xf>
    <xf numFmtId="166" fontId="1" fillId="3" borderId="5" xfId="7" applyNumberFormat="1" applyFont="1" applyFill="1" applyBorder="1" applyAlignment="1">
      <alignment horizontal="right"/>
    </xf>
    <xf numFmtId="0" fontId="7" fillId="2" borderId="16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9" fontId="8" fillId="2" borderId="22" xfId="7" applyFont="1" applyFill="1" applyBorder="1" applyAlignment="1">
      <alignment horizontal="right"/>
    </xf>
    <xf numFmtId="165" fontId="1" fillId="2" borderId="0" xfId="0" applyNumberFormat="1" applyFont="1" applyFill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6" xr:uid="{00000000-0005-0000-0000-000005000000}"/>
    <cellStyle name="Процентный" xfId="7" builtinId="5"/>
    <cellStyle name="Финансовый 2" xfId="5" xr:uid="{00000000-0005-0000-0000-000007000000}"/>
  </cellStyles>
  <dxfs count="5">
    <dxf>
      <fill>
        <patternFill patternType="lightUp">
          <fgColor rgb="FFFF6165"/>
          <bgColor theme="0"/>
        </patternFill>
      </fill>
    </dxf>
    <dxf>
      <fill>
        <patternFill patternType="lightUp">
          <fgColor rgb="FFFF6165"/>
          <bgColor theme="0"/>
        </patternFill>
      </fill>
    </dxf>
    <dxf>
      <fill>
        <patternFill patternType="lightUp">
          <fgColor rgb="FFFF6165"/>
          <bgColor theme="0"/>
        </patternFill>
      </fill>
    </dxf>
    <dxf>
      <font>
        <color theme="0" tint="-0.14996795556505021"/>
      </font>
    </dxf>
    <dxf>
      <fill>
        <patternFill patternType="lightUp">
          <fgColor rgb="FFFF6165"/>
          <bgColor theme="0"/>
        </patternFill>
      </fill>
    </dxf>
  </dxfs>
  <tableStyles count="0" defaultTableStyle="TableStyleMedium9" defaultPivotStyle="PivotStyleLight16"/>
  <colors>
    <mruColors>
      <color rgb="FF8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7"/>
  <sheetViews>
    <sheetView tabSelected="1" zoomScaleNormal="100" zoomScaleSheetLayoutView="100" workbookViewId="0">
      <pane xSplit="2" ySplit="4" topLeftCell="C14" activePane="bottomRight" state="frozen"/>
      <selection pane="topRight" activeCell="C1" sqref="C1"/>
      <selection pane="bottomLeft" activeCell="A4" sqref="A4"/>
      <selection pane="bottomRight" activeCell="E22" sqref="E22"/>
    </sheetView>
  </sheetViews>
  <sheetFormatPr defaultColWidth="9.140625" defaultRowHeight="12.75" x14ac:dyDescent="0.2"/>
  <cols>
    <col min="1" max="1" width="21.42578125" style="1" customWidth="1"/>
    <col min="2" max="2" width="53.42578125" style="2" customWidth="1"/>
    <col min="3" max="3" width="14.140625" style="1" customWidth="1"/>
    <col min="4" max="4" width="14.140625" style="5" customWidth="1"/>
    <col min="5" max="5" width="7.85546875" style="1" customWidth="1"/>
    <col min="6" max="8" width="14.140625" style="1" customWidth="1"/>
    <col min="9" max="9" width="7.85546875" style="1" customWidth="1"/>
    <col min="10" max="12" width="14.140625" style="1" customWidth="1"/>
    <col min="13" max="13" width="7.85546875" style="1" customWidth="1"/>
    <col min="14" max="14" width="14.140625" style="1" customWidth="1"/>
    <col min="15" max="16384" width="9.140625" style="1"/>
  </cols>
  <sheetData>
    <row r="1" spans="1:14" ht="12.75" customHeight="1" x14ac:dyDescent="0.2">
      <c r="A1" s="55" t="s">
        <v>53</v>
      </c>
      <c r="B1" s="55"/>
      <c r="C1" s="55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ht="12.75" customHeight="1" x14ac:dyDescent="0.2">
      <c r="A2" s="57"/>
      <c r="B2" s="57"/>
      <c r="C2" s="57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12.75" customHeight="1" x14ac:dyDescent="0.2">
      <c r="B3" s="1"/>
      <c r="D3" s="1"/>
      <c r="F3" s="54"/>
    </row>
    <row r="4" spans="1:14" ht="65.25" customHeight="1" x14ac:dyDescent="0.2">
      <c r="A4" s="3" t="s">
        <v>5</v>
      </c>
      <c r="B4" s="3" t="s">
        <v>19</v>
      </c>
      <c r="C4" s="11" t="s">
        <v>69</v>
      </c>
      <c r="D4" s="12" t="s">
        <v>41</v>
      </c>
      <c r="E4" s="12" t="s">
        <v>70</v>
      </c>
      <c r="F4" s="13" t="s">
        <v>22</v>
      </c>
      <c r="G4" s="11" t="s">
        <v>68</v>
      </c>
      <c r="H4" s="12" t="s">
        <v>48</v>
      </c>
      <c r="I4" s="12" t="s">
        <v>70</v>
      </c>
      <c r="J4" s="13" t="s">
        <v>22</v>
      </c>
      <c r="K4" s="11" t="s">
        <v>67</v>
      </c>
      <c r="L4" s="12" t="s">
        <v>51</v>
      </c>
      <c r="M4" s="12" t="s">
        <v>70</v>
      </c>
      <c r="N4" s="13" t="s">
        <v>22</v>
      </c>
    </row>
    <row r="5" spans="1:14" ht="9" customHeight="1" x14ac:dyDescent="0.2">
      <c r="A5" s="9" t="s">
        <v>47</v>
      </c>
      <c r="B5" s="9"/>
      <c r="C5" s="14">
        <v>1</v>
      </c>
      <c r="D5" s="15">
        <v>2</v>
      </c>
      <c r="E5" s="15">
        <v>3</v>
      </c>
      <c r="F5" s="16">
        <v>4</v>
      </c>
      <c r="G5" s="14">
        <v>5</v>
      </c>
      <c r="H5" s="15">
        <v>6</v>
      </c>
      <c r="I5" s="15">
        <v>7</v>
      </c>
      <c r="J5" s="16">
        <v>8</v>
      </c>
      <c r="K5" s="14">
        <v>9</v>
      </c>
      <c r="L5" s="15">
        <v>10</v>
      </c>
      <c r="M5" s="15">
        <v>11</v>
      </c>
      <c r="N5" s="16">
        <v>12</v>
      </c>
    </row>
    <row r="6" spans="1:14" ht="9" customHeight="1" x14ac:dyDescent="0.2">
      <c r="A6" s="10" t="s">
        <v>64</v>
      </c>
      <c r="B6" s="10"/>
      <c r="C6" s="17"/>
      <c r="D6" s="18"/>
      <c r="E6" s="18" t="str">
        <f>"="&amp;VALUE(D5)&amp;"/"&amp;VALUE(C5)</f>
        <v>=2/1</v>
      </c>
      <c r="F6" s="19" t="str">
        <f>"="&amp;VALUE(D5)&amp;"-"&amp;VALUE(C5)</f>
        <v>=2-1</v>
      </c>
      <c r="G6" s="17"/>
      <c r="H6" s="18"/>
      <c r="I6" s="18" t="str">
        <f>"="&amp;VALUE(H5)&amp;"/"&amp;VALUE(G5)</f>
        <v>=6/5</v>
      </c>
      <c r="J6" s="19" t="str">
        <f>"="&amp;VALUE(H5)&amp;"-"&amp;VALUE(G5)</f>
        <v>=6-5</v>
      </c>
      <c r="K6" s="17"/>
      <c r="L6" s="18"/>
      <c r="M6" s="18" t="str">
        <f>"="&amp;VALUE(L5)&amp;"/"&amp;VALUE(K5)</f>
        <v>=10/9</v>
      </c>
      <c r="N6" s="19" t="str">
        <f>"="&amp;VALUE(L5)&amp;"-"&amp;VALUE(K5)</f>
        <v>=10-9</v>
      </c>
    </row>
    <row r="7" spans="1:14" x14ac:dyDescent="0.2">
      <c r="A7" s="4" t="s">
        <v>12</v>
      </c>
      <c r="B7" s="4" t="s">
        <v>20</v>
      </c>
      <c r="C7" s="20">
        <v>302890153.80000007</v>
      </c>
      <c r="D7" s="21">
        <f>D8+D9+D10+D13+D14+D15+D16+D17+D18+D19+D20+D21+D22+D23+D24+D25+D26+D27+D28</f>
        <v>296316605.80000001</v>
      </c>
      <c r="E7" s="50">
        <f>ROUND(D7/C7,3)</f>
        <v>0.97799999999999998</v>
      </c>
      <c r="F7" s="22">
        <f t="shared" ref="F7:F38" si="0">D7-C7</f>
        <v>-6573548.0000000596</v>
      </c>
      <c r="G7" s="20">
        <v>319961655.10000002</v>
      </c>
      <c r="H7" s="21">
        <f>H8+H9+H10+H13+H14+H16+H17+H18+H19+H20+H21+H22+H23+H24+H25+H26+H27+H28</f>
        <v>319961655.10000002</v>
      </c>
      <c r="I7" s="50">
        <f>ROUND(H7/G7,3)</f>
        <v>1</v>
      </c>
      <c r="J7" s="22">
        <f t="shared" ref="J7:J28" si="1">H7-G7</f>
        <v>0</v>
      </c>
      <c r="K7" s="20">
        <v>341716005.80000001</v>
      </c>
      <c r="L7" s="21">
        <f>L8+L9+L10+L13+L14+L16+L17+L18+L19+L20+L21+L22+L23+L24+L25+L26+L27+L28</f>
        <v>341716005.80000001</v>
      </c>
      <c r="M7" s="50">
        <f>ROUND(L7/K7,3)</f>
        <v>1</v>
      </c>
      <c r="N7" s="22">
        <f t="shared" ref="N7:N36" si="2">L7-K7</f>
        <v>0</v>
      </c>
    </row>
    <row r="8" spans="1:14" x14ac:dyDescent="0.2">
      <c r="A8" s="25" t="s">
        <v>13</v>
      </c>
      <c r="B8" s="25" t="s">
        <v>8</v>
      </c>
      <c r="C8" s="26">
        <v>98104726.100000009</v>
      </c>
      <c r="D8" s="27">
        <v>87394249.599999994</v>
      </c>
      <c r="E8" s="47">
        <f t="shared" ref="E8:E38" si="3">ROUND(D8/C8,3)</f>
        <v>0.89100000000000001</v>
      </c>
      <c r="F8" s="40">
        <f>D8-C8</f>
        <v>-10710476.500000015</v>
      </c>
      <c r="G8" s="44">
        <v>108167669.5</v>
      </c>
      <c r="H8" s="45">
        <v>108167669.5</v>
      </c>
      <c r="I8" s="47">
        <f t="shared" ref="I8:I38" si="4">ROUND(H8/G8,3)</f>
        <v>1</v>
      </c>
      <c r="J8" s="40">
        <f t="shared" si="1"/>
        <v>0</v>
      </c>
      <c r="K8" s="44">
        <v>116493786.19999999</v>
      </c>
      <c r="L8" s="45">
        <v>116493786.19999999</v>
      </c>
      <c r="M8" s="47">
        <f t="shared" ref="M8:M38" si="5">ROUND(L8/K8,3)</f>
        <v>1</v>
      </c>
      <c r="N8" s="40">
        <f t="shared" si="2"/>
        <v>0</v>
      </c>
    </row>
    <row r="9" spans="1:14" x14ac:dyDescent="0.2">
      <c r="A9" s="28" t="s">
        <v>14</v>
      </c>
      <c r="B9" s="28" t="s">
        <v>10</v>
      </c>
      <c r="C9" s="41">
        <v>105757439.59999999</v>
      </c>
      <c r="D9" s="42">
        <v>105757439.59999999</v>
      </c>
      <c r="E9" s="48">
        <f t="shared" si="3"/>
        <v>1</v>
      </c>
      <c r="F9" s="32">
        <f t="shared" ref="F9:F28" si="6">D9-C9</f>
        <v>0</v>
      </c>
      <c r="G9" s="33">
        <v>115242936.30000001</v>
      </c>
      <c r="H9" s="31">
        <v>115242936.30000001</v>
      </c>
      <c r="I9" s="48">
        <f t="shared" si="4"/>
        <v>1</v>
      </c>
      <c r="J9" s="32">
        <f t="shared" si="1"/>
        <v>0</v>
      </c>
      <c r="K9" s="33">
        <v>124234132.2</v>
      </c>
      <c r="L9" s="31">
        <v>124234132.2</v>
      </c>
      <c r="M9" s="48">
        <f t="shared" si="5"/>
        <v>1</v>
      </c>
      <c r="N9" s="32">
        <f t="shared" si="2"/>
        <v>0</v>
      </c>
    </row>
    <row r="10" spans="1:14" ht="25.5" x14ac:dyDescent="0.2">
      <c r="A10" s="28" t="s">
        <v>15</v>
      </c>
      <c r="B10" s="28" t="s">
        <v>54</v>
      </c>
      <c r="C10" s="29">
        <v>35589528</v>
      </c>
      <c r="D10" s="30">
        <f>D11+D12</f>
        <v>35589528</v>
      </c>
      <c r="E10" s="48">
        <f t="shared" si="3"/>
        <v>1</v>
      </c>
      <c r="F10" s="32">
        <f t="shared" si="6"/>
        <v>0</v>
      </c>
      <c r="G10" s="29">
        <v>36858574</v>
      </c>
      <c r="H10" s="30">
        <f>H11+H12</f>
        <v>36858574</v>
      </c>
      <c r="I10" s="48">
        <f t="shared" si="4"/>
        <v>1</v>
      </c>
      <c r="J10" s="32">
        <f t="shared" si="1"/>
        <v>0</v>
      </c>
      <c r="K10" s="29">
        <v>38288266</v>
      </c>
      <c r="L10" s="30">
        <f>L11+L12</f>
        <v>38288266</v>
      </c>
      <c r="M10" s="48">
        <f t="shared" si="5"/>
        <v>1</v>
      </c>
      <c r="N10" s="32">
        <f t="shared" si="2"/>
        <v>0</v>
      </c>
    </row>
    <row r="11" spans="1:14" x14ac:dyDescent="0.2">
      <c r="A11" s="51"/>
      <c r="B11" s="52" t="s">
        <v>27</v>
      </c>
      <c r="C11" s="41">
        <v>21261526</v>
      </c>
      <c r="D11" s="42">
        <v>21261526</v>
      </c>
      <c r="E11" s="48">
        <f t="shared" si="3"/>
        <v>1</v>
      </c>
      <c r="F11" s="32">
        <f t="shared" si="6"/>
        <v>0</v>
      </c>
      <c r="G11" s="41">
        <v>22094517</v>
      </c>
      <c r="H11" s="42">
        <v>22094517</v>
      </c>
      <c r="I11" s="48">
        <f t="shared" si="4"/>
        <v>1</v>
      </c>
      <c r="J11" s="32">
        <f t="shared" si="1"/>
        <v>0</v>
      </c>
      <c r="K11" s="41">
        <v>22942656</v>
      </c>
      <c r="L11" s="42">
        <v>22942656</v>
      </c>
      <c r="M11" s="48">
        <f t="shared" si="5"/>
        <v>1</v>
      </c>
      <c r="N11" s="32">
        <f t="shared" si="2"/>
        <v>0</v>
      </c>
    </row>
    <row r="12" spans="1:14" x14ac:dyDescent="0.2">
      <c r="A12" s="51"/>
      <c r="B12" s="52" t="s">
        <v>62</v>
      </c>
      <c r="C12" s="41">
        <v>14328002</v>
      </c>
      <c r="D12" s="42">
        <v>14328002</v>
      </c>
      <c r="E12" s="48">
        <f t="shared" si="3"/>
        <v>1</v>
      </c>
      <c r="F12" s="32">
        <f t="shared" si="6"/>
        <v>0</v>
      </c>
      <c r="G12" s="41">
        <v>14764057</v>
      </c>
      <c r="H12" s="42">
        <v>14764057</v>
      </c>
      <c r="I12" s="48">
        <f t="shared" si="4"/>
        <v>1</v>
      </c>
      <c r="J12" s="32">
        <f t="shared" si="1"/>
        <v>0</v>
      </c>
      <c r="K12" s="41">
        <v>15345610</v>
      </c>
      <c r="L12" s="42">
        <v>15345610</v>
      </c>
      <c r="M12" s="48">
        <f t="shared" si="5"/>
        <v>1</v>
      </c>
      <c r="N12" s="32">
        <f t="shared" si="2"/>
        <v>0</v>
      </c>
    </row>
    <row r="13" spans="1:14" ht="25.5" x14ac:dyDescent="0.2">
      <c r="A13" s="28" t="s">
        <v>6</v>
      </c>
      <c r="B13" s="28" t="s">
        <v>73</v>
      </c>
      <c r="C13" s="29">
        <v>28485280.899999999</v>
      </c>
      <c r="D13" s="30">
        <v>28485280.899999999</v>
      </c>
      <c r="E13" s="48">
        <f t="shared" si="3"/>
        <v>1</v>
      </c>
      <c r="F13" s="32">
        <f t="shared" si="6"/>
        <v>0</v>
      </c>
      <c r="G13" s="33">
        <v>30597745.300000001</v>
      </c>
      <c r="H13" s="31">
        <v>30597745.300000001</v>
      </c>
      <c r="I13" s="48">
        <f t="shared" si="4"/>
        <v>1</v>
      </c>
      <c r="J13" s="32">
        <f t="shared" si="1"/>
        <v>0</v>
      </c>
      <c r="K13" s="33">
        <v>32805529.300000001</v>
      </c>
      <c r="L13" s="31">
        <v>32805529.300000001</v>
      </c>
      <c r="M13" s="48">
        <f t="shared" si="5"/>
        <v>1</v>
      </c>
      <c r="N13" s="32">
        <f t="shared" si="2"/>
        <v>0</v>
      </c>
    </row>
    <row r="14" spans="1:14" x14ac:dyDescent="0.2">
      <c r="A14" s="28" t="s">
        <v>40</v>
      </c>
      <c r="B14" s="28" t="s">
        <v>39</v>
      </c>
      <c r="C14" s="29">
        <v>1395275</v>
      </c>
      <c r="D14" s="30">
        <v>1806732</v>
      </c>
      <c r="E14" s="48">
        <f t="shared" si="3"/>
        <v>1.2949999999999999</v>
      </c>
      <c r="F14" s="32">
        <f t="shared" si="6"/>
        <v>411457</v>
      </c>
      <c r="G14" s="33">
        <v>1529221</v>
      </c>
      <c r="H14" s="31">
        <v>1529221</v>
      </c>
      <c r="I14" s="48">
        <f t="shared" si="4"/>
        <v>1</v>
      </c>
      <c r="J14" s="32">
        <f t="shared" si="1"/>
        <v>0</v>
      </c>
      <c r="K14" s="33">
        <v>1671439</v>
      </c>
      <c r="L14" s="31">
        <v>1671439</v>
      </c>
      <c r="M14" s="48">
        <f t="shared" si="5"/>
        <v>1</v>
      </c>
      <c r="N14" s="32">
        <f t="shared" si="2"/>
        <v>0</v>
      </c>
    </row>
    <row r="15" spans="1:14" ht="25.5" x14ac:dyDescent="0.2">
      <c r="A15" s="28" t="s">
        <v>71</v>
      </c>
      <c r="B15" s="28" t="s">
        <v>72</v>
      </c>
      <c r="C15" s="29">
        <v>0</v>
      </c>
      <c r="D15" s="30">
        <v>25500</v>
      </c>
      <c r="E15" s="48" t="e">
        <f t="shared" si="3"/>
        <v>#DIV/0!</v>
      </c>
      <c r="F15" s="32">
        <f t="shared" si="6"/>
        <v>25500</v>
      </c>
      <c r="G15" s="33">
        <v>0</v>
      </c>
      <c r="H15" s="31">
        <v>0</v>
      </c>
      <c r="I15" s="48" t="e">
        <f t="shared" si="4"/>
        <v>#DIV/0!</v>
      </c>
      <c r="J15" s="32">
        <f t="shared" ref="J15" si="7">H15-G15</f>
        <v>0</v>
      </c>
      <c r="K15" s="33">
        <v>0</v>
      </c>
      <c r="L15" s="31">
        <v>0</v>
      </c>
      <c r="M15" s="48" t="e">
        <f t="shared" si="5"/>
        <v>#DIV/0!</v>
      </c>
      <c r="N15" s="32">
        <f t="shared" ref="N15" si="8">L15-K15</f>
        <v>0</v>
      </c>
    </row>
    <row r="16" spans="1:14" x14ac:dyDescent="0.2">
      <c r="A16" s="28" t="s">
        <v>16</v>
      </c>
      <c r="B16" s="28" t="s">
        <v>59</v>
      </c>
      <c r="C16" s="29">
        <v>13755201.199999999</v>
      </c>
      <c r="D16" s="30">
        <f>16921424.4+9132.2</f>
        <v>16930556.599999998</v>
      </c>
      <c r="E16" s="48">
        <f t="shared" si="3"/>
        <v>1.2310000000000001</v>
      </c>
      <c r="F16" s="32">
        <f>D16-C16</f>
        <v>3175355.3999999985</v>
      </c>
      <c r="G16" s="33">
        <v>13922456.6</v>
      </c>
      <c r="H16" s="31">
        <v>13922456.6</v>
      </c>
      <c r="I16" s="48">
        <f t="shared" si="4"/>
        <v>1</v>
      </c>
      <c r="J16" s="32">
        <f t="shared" si="1"/>
        <v>0</v>
      </c>
      <c r="K16" s="33">
        <v>14415242.800000001</v>
      </c>
      <c r="L16" s="31">
        <v>14415242.800000001</v>
      </c>
      <c r="M16" s="48">
        <f t="shared" si="5"/>
        <v>1</v>
      </c>
      <c r="N16" s="32">
        <f t="shared" si="2"/>
        <v>0</v>
      </c>
    </row>
    <row r="17" spans="1:14" x14ac:dyDescent="0.2">
      <c r="A17" s="28" t="s">
        <v>17</v>
      </c>
      <c r="B17" s="28" t="s">
        <v>63</v>
      </c>
      <c r="C17" s="29">
        <v>2819447.3</v>
      </c>
      <c r="D17" s="30">
        <v>2819447.3</v>
      </c>
      <c r="E17" s="48">
        <f t="shared" si="3"/>
        <v>1</v>
      </c>
      <c r="F17" s="32">
        <f t="shared" si="6"/>
        <v>0</v>
      </c>
      <c r="G17" s="33">
        <v>2869446.8</v>
      </c>
      <c r="H17" s="31">
        <v>2869446.8</v>
      </c>
      <c r="I17" s="48">
        <f t="shared" si="4"/>
        <v>1</v>
      </c>
      <c r="J17" s="32">
        <f t="shared" si="1"/>
        <v>0</v>
      </c>
      <c r="K17" s="33">
        <v>2922184.7</v>
      </c>
      <c r="L17" s="31">
        <v>2922184.7</v>
      </c>
      <c r="M17" s="48">
        <f t="shared" si="5"/>
        <v>1</v>
      </c>
      <c r="N17" s="32">
        <f t="shared" si="2"/>
        <v>0</v>
      </c>
    </row>
    <row r="18" spans="1:14" x14ac:dyDescent="0.2">
      <c r="A18" s="28" t="s">
        <v>25</v>
      </c>
      <c r="B18" s="28" t="s">
        <v>26</v>
      </c>
      <c r="C18" s="29">
        <v>3192</v>
      </c>
      <c r="D18" s="30">
        <v>2814</v>
      </c>
      <c r="E18" s="48">
        <f t="shared" si="3"/>
        <v>0.88200000000000001</v>
      </c>
      <c r="F18" s="32">
        <f t="shared" si="6"/>
        <v>-378</v>
      </c>
      <c r="G18" s="46">
        <v>3192</v>
      </c>
      <c r="H18" s="34">
        <v>3192</v>
      </c>
      <c r="I18" s="48">
        <f t="shared" si="4"/>
        <v>1</v>
      </c>
      <c r="J18" s="32">
        <f t="shared" si="1"/>
        <v>0</v>
      </c>
      <c r="K18" s="33">
        <v>3192</v>
      </c>
      <c r="L18" s="31">
        <v>3192</v>
      </c>
      <c r="M18" s="48">
        <f t="shared" si="5"/>
        <v>1</v>
      </c>
      <c r="N18" s="32">
        <f t="shared" si="2"/>
        <v>0</v>
      </c>
    </row>
    <row r="19" spans="1:14" x14ac:dyDescent="0.2">
      <c r="A19" s="28" t="s">
        <v>18</v>
      </c>
      <c r="B19" s="28" t="s">
        <v>11</v>
      </c>
      <c r="C19" s="29">
        <v>1930287.3</v>
      </c>
      <c r="D19" s="30">
        <v>1596036.5</v>
      </c>
      <c r="E19" s="48">
        <f t="shared" si="3"/>
        <v>0.82699999999999996</v>
      </c>
      <c r="F19" s="32">
        <f t="shared" si="6"/>
        <v>-334250.80000000005</v>
      </c>
      <c r="G19" s="33">
        <v>2057926.9</v>
      </c>
      <c r="H19" s="31">
        <v>2057926.9</v>
      </c>
      <c r="I19" s="48">
        <f t="shared" si="4"/>
        <v>1</v>
      </c>
      <c r="J19" s="32">
        <f t="shared" si="1"/>
        <v>0</v>
      </c>
      <c r="K19" s="33">
        <v>2115641.5</v>
      </c>
      <c r="L19" s="31">
        <v>2115641.5</v>
      </c>
      <c r="M19" s="48">
        <f t="shared" si="5"/>
        <v>1</v>
      </c>
      <c r="N19" s="32">
        <f t="shared" si="2"/>
        <v>0</v>
      </c>
    </row>
    <row r="20" spans="1:14" ht="25.5" x14ac:dyDescent="0.2">
      <c r="A20" s="28" t="s">
        <v>21</v>
      </c>
      <c r="B20" s="28" t="s">
        <v>55</v>
      </c>
      <c r="C20" s="29">
        <v>11727.4</v>
      </c>
      <c r="D20" s="30">
        <v>8774.2000000000007</v>
      </c>
      <c r="E20" s="48">
        <f t="shared" si="3"/>
        <v>0.748</v>
      </c>
      <c r="F20" s="32">
        <f t="shared" si="6"/>
        <v>-2953.1999999999989</v>
      </c>
      <c r="G20" s="33">
        <v>12278.6</v>
      </c>
      <c r="H20" s="31">
        <v>12278.6</v>
      </c>
      <c r="I20" s="48">
        <f t="shared" si="4"/>
        <v>1</v>
      </c>
      <c r="J20" s="32">
        <f t="shared" si="1"/>
        <v>0</v>
      </c>
      <c r="K20" s="33">
        <v>12794.3</v>
      </c>
      <c r="L20" s="31">
        <v>12794.3</v>
      </c>
      <c r="M20" s="48">
        <f t="shared" si="5"/>
        <v>1</v>
      </c>
      <c r="N20" s="32">
        <f t="shared" si="2"/>
        <v>0</v>
      </c>
    </row>
    <row r="21" spans="1:14" x14ac:dyDescent="0.2">
      <c r="A21" s="28" t="s">
        <v>35</v>
      </c>
      <c r="B21" s="28" t="s">
        <v>42</v>
      </c>
      <c r="C21" s="29">
        <v>456660.1</v>
      </c>
      <c r="D21" s="30">
        <f>456660.1-219</f>
        <v>456441.1</v>
      </c>
      <c r="E21" s="48">
        <f t="shared" si="3"/>
        <v>1</v>
      </c>
      <c r="F21" s="32">
        <f t="shared" si="6"/>
        <v>-219</v>
      </c>
      <c r="G21" s="33">
        <v>430170.80000000005</v>
      </c>
      <c r="H21" s="31">
        <v>430170.80000000005</v>
      </c>
      <c r="I21" s="48">
        <f t="shared" si="4"/>
        <v>1</v>
      </c>
      <c r="J21" s="32">
        <f t="shared" si="1"/>
        <v>0</v>
      </c>
      <c r="K21" s="33">
        <v>440769.6</v>
      </c>
      <c r="L21" s="31">
        <v>440769.6</v>
      </c>
      <c r="M21" s="48">
        <f t="shared" si="5"/>
        <v>1</v>
      </c>
      <c r="N21" s="32">
        <f t="shared" si="2"/>
        <v>0</v>
      </c>
    </row>
    <row r="22" spans="1:14" ht="25.5" x14ac:dyDescent="0.2">
      <c r="A22" s="28" t="s">
        <v>0</v>
      </c>
      <c r="B22" s="28" t="s">
        <v>58</v>
      </c>
      <c r="C22" s="29">
        <v>3158915.1</v>
      </c>
      <c r="D22" s="30">
        <f>3158915.1+786768.7+1900</f>
        <v>3947583.8</v>
      </c>
      <c r="E22" s="48">
        <f t="shared" si="3"/>
        <v>1.25</v>
      </c>
      <c r="F22" s="32">
        <f t="shared" si="6"/>
        <v>788668.69999999972</v>
      </c>
      <c r="G22" s="33">
        <v>2291072.5</v>
      </c>
      <c r="H22" s="31">
        <v>2291072.5</v>
      </c>
      <c r="I22" s="48">
        <f t="shared" si="4"/>
        <v>1</v>
      </c>
      <c r="J22" s="32">
        <f t="shared" si="1"/>
        <v>0</v>
      </c>
      <c r="K22" s="33">
        <v>1702713.1</v>
      </c>
      <c r="L22" s="31">
        <v>1702713.1</v>
      </c>
      <c r="M22" s="48">
        <f t="shared" si="5"/>
        <v>1</v>
      </c>
      <c r="N22" s="32">
        <f t="shared" si="2"/>
        <v>0</v>
      </c>
    </row>
    <row r="23" spans="1:14" x14ac:dyDescent="0.2">
      <c r="A23" s="28" t="s">
        <v>1</v>
      </c>
      <c r="B23" s="28" t="s">
        <v>43</v>
      </c>
      <c r="C23" s="29">
        <v>165111</v>
      </c>
      <c r="D23" s="30">
        <v>165111</v>
      </c>
      <c r="E23" s="48">
        <f t="shared" si="3"/>
        <v>1</v>
      </c>
      <c r="F23" s="32">
        <f t="shared" si="6"/>
        <v>0</v>
      </c>
      <c r="G23" s="33">
        <v>165111</v>
      </c>
      <c r="H23" s="31">
        <v>165111</v>
      </c>
      <c r="I23" s="48">
        <f t="shared" si="4"/>
        <v>1</v>
      </c>
      <c r="J23" s="32">
        <f t="shared" si="1"/>
        <v>0</v>
      </c>
      <c r="K23" s="33">
        <v>165111</v>
      </c>
      <c r="L23" s="31">
        <v>165111</v>
      </c>
      <c r="M23" s="48">
        <f t="shared" si="5"/>
        <v>1</v>
      </c>
      <c r="N23" s="32">
        <f t="shared" si="2"/>
        <v>0</v>
      </c>
    </row>
    <row r="24" spans="1:14" ht="25.5" x14ac:dyDescent="0.2">
      <c r="A24" s="28" t="s">
        <v>7</v>
      </c>
      <c r="B24" s="28" t="s">
        <v>60</v>
      </c>
      <c r="C24" s="29">
        <v>6123269.0999999996</v>
      </c>
      <c r="D24" s="30">
        <f>6123269.1+75</f>
        <v>6123344.0999999996</v>
      </c>
      <c r="E24" s="48">
        <f t="shared" si="3"/>
        <v>1</v>
      </c>
      <c r="F24" s="32">
        <f t="shared" si="6"/>
        <v>75</v>
      </c>
      <c r="G24" s="33">
        <v>182041.90000000002</v>
      </c>
      <c r="H24" s="31">
        <v>182041.90000000002</v>
      </c>
      <c r="I24" s="48">
        <f t="shared" si="4"/>
        <v>1</v>
      </c>
      <c r="J24" s="32">
        <f t="shared" si="1"/>
        <v>0</v>
      </c>
      <c r="K24" s="33">
        <v>184585.40000000002</v>
      </c>
      <c r="L24" s="31">
        <v>184585.40000000002</v>
      </c>
      <c r="M24" s="48">
        <f t="shared" si="5"/>
        <v>1</v>
      </c>
      <c r="N24" s="32">
        <f t="shared" si="2"/>
        <v>0</v>
      </c>
    </row>
    <row r="25" spans="1:14" x14ac:dyDescent="0.2">
      <c r="A25" s="28" t="s">
        <v>2</v>
      </c>
      <c r="B25" s="28" t="s">
        <v>44</v>
      </c>
      <c r="C25" s="29">
        <v>79206.2</v>
      </c>
      <c r="D25" s="30">
        <f>79206.2+1150</f>
        <v>80356.2</v>
      </c>
      <c r="E25" s="48">
        <f t="shared" si="3"/>
        <v>1.0149999999999999</v>
      </c>
      <c r="F25" s="32">
        <f t="shared" si="6"/>
        <v>1150</v>
      </c>
      <c r="G25" s="33">
        <v>91390.299999999988</v>
      </c>
      <c r="H25" s="31">
        <v>91390.299999999988</v>
      </c>
      <c r="I25" s="48">
        <f t="shared" si="4"/>
        <v>1</v>
      </c>
      <c r="J25" s="32">
        <f t="shared" si="1"/>
        <v>0</v>
      </c>
      <c r="K25" s="33">
        <v>79069.100000000006</v>
      </c>
      <c r="L25" s="31">
        <v>79069.100000000006</v>
      </c>
      <c r="M25" s="48">
        <f t="shared" si="5"/>
        <v>1</v>
      </c>
      <c r="N25" s="32">
        <f t="shared" si="2"/>
        <v>0</v>
      </c>
    </row>
    <row r="26" spans="1:14" x14ac:dyDescent="0.2">
      <c r="A26" s="28" t="s">
        <v>24</v>
      </c>
      <c r="B26" s="28" t="s">
        <v>45</v>
      </c>
      <c r="C26" s="29">
        <v>80.900000000000006</v>
      </c>
      <c r="D26" s="30">
        <v>80.900000000000006</v>
      </c>
      <c r="E26" s="48">
        <f t="shared" si="3"/>
        <v>1</v>
      </c>
      <c r="F26" s="32">
        <f t="shared" si="6"/>
        <v>0</v>
      </c>
      <c r="G26" s="33">
        <v>80.900000000000006</v>
      </c>
      <c r="H26" s="31">
        <v>80.900000000000006</v>
      </c>
      <c r="I26" s="48">
        <f t="shared" si="4"/>
        <v>1</v>
      </c>
      <c r="J26" s="32">
        <f t="shared" si="1"/>
        <v>0</v>
      </c>
      <c r="K26" s="33">
        <v>80.900000000000006</v>
      </c>
      <c r="L26" s="31">
        <v>80.900000000000006</v>
      </c>
      <c r="M26" s="48">
        <f t="shared" si="5"/>
        <v>1</v>
      </c>
      <c r="N26" s="32">
        <f t="shared" si="2"/>
        <v>0</v>
      </c>
    </row>
    <row r="27" spans="1:14" x14ac:dyDescent="0.2">
      <c r="A27" s="28" t="s">
        <v>3</v>
      </c>
      <c r="B27" s="28" t="s">
        <v>61</v>
      </c>
      <c r="C27" s="29">
        <v>5054373.6000000015</v>
      </c>
      <c r="D27" s="30">
        <f>5054373.6+232.6</f>
        <v>5054606.1999999993</v>
      </c>
      <c r="E27" s="48">
        <f t="shared" si="3"/>
        <v>1</v>
      </c>
      <c r="F27" s="32">
        <f t="shared" si="6"/>
        <v>232.59999999776483</v>
      </c>
      <c r="G27" s="33">
        <v>5539907.7000000002</v>
      </c>
      <c r="H27" s="31">
        <v>5539907.7000000002</v>
      </c>
      <c r="I27" s="48">
        <f t="shared" si="4"/>
        <v>1</v>
      </c>
      <c r="J27" s="32">
        <f t="shared" si="1"/>
        <v>0</v>
      </c>
      <c r="K27" s="33">
        <v>6181035.7000000002</v>
      </c>
      <c r="L27" s="31">
        <v>6181035.7000000002</v>
      </c>
      <c r="M27" s="48">
        <f t="shared" si="5"/>
        <v>1</v>
      </c>
      <c r="N27" s="32">
        <f t="shared" si="2"/>
        <v>0</v>
      </c>
    </row>
    <row r="28" spans="1:14" x14ac:dyDescent="0.2">
      <c r="A28" s="35" t="s">
        <v>28</v>
      </c>
      <c r="B28" s="35" t="s">
        <v>46</v>
      </c>
      <c r="C28" s="36">
        <v>433</v>
      </c>
      <c r="D28" s="37">
        <f>433+72290.8</f>
        <v>72723.8</v>
      </c>
      <c r="E28" s="53">
        <f t="shared" si="3"/>
        <v>167.953</v>
      </c>
      <c r="F28" s="43">
        <f t="shared" si="6"/>
        <v>72290.8</v>
      </c>
      <c r="G28" s="38">
        <v>433</v>
      </c>
      <c r="H28" s="39">
        <v>433</v>
      </c>
      <c r="I28" s="53">
        <f t="shared" si="4"/>
        <v>1</v>
      </c>
      <c r="J28" s="43">
        <f t="shared" si="1"/>
        <v>0</v>
      </c>
      <c r="K28" s="38">
        <v>433</v>
      </c>
      <c r="L28" s="39">
        <v>433</v>
      </c>
      <c r="M28" s="53">
        <f t="shared" si="5"/>
        <v>1</v>
      </c>
      <c r="N28" s="43">
        <f t="shared" si="2"/>
        <v>0</v>
      </c>
    </row>
    <row r="29" spans="1:14" x14ac:dyDescent="0.2">
      <c r="A29" s="4" t="s">
        <v>4</v>
      </c>
      <c r="B29" s="4" t="s">
        <v>23</v>
      </c>
      <c r="C29" s="23">
        <v>27539534.589189995</v>
      </c>
      <c r="D29" s="24">
        <f>D30+D31+D32+D33+D34+D35+D36+D37</f>
        <v>30721087.299999993</v>
      </c>
      <c r="E29" s="49">
        <f t="shared" si="3"/>
        <v>1.1160000000000001</v>
      </c>
      <c r="F29" s="22">
        <f t="shared" si="0"/>
        <v>3181552.7108099982</v>
      </c>
      <c r="G29" s="23">
        <v>22960876.899999999</v>
      </c>
      <c r="H29" s="24">
        <f>H30+H31+H32+H33+H34+H35+H36+H37</f>
        <v>23052016.300000001</v>
      </c>
      <c r="I29" s="49">
        <f t="shared" si="4"/>
        <v>1.004</v>
      </c>
      <c r="J29" s="22">
        <v>0</v>
      </c>
      <c r="K29" s="23">
        <v>24697306.299999997</v>
      </c>
      <c r="L29" s="24">
        <f>L30+L31+L32+L33+L34+L35+L36+L37</f>
        <v>24772306.300000001</v>
      </c>
      <c r="M29" s="49">
        <f t="shared" si="5"/>
        <v>1.0029999999999999</v>
      </c>
      <c r="N29" s="22">
        <f>L29-K29</f>
        <v>75000.000000003725</v>
      </c>
    </row>
    <row r="30" spans="1:14" s="6" customFormat="1" ht="25.5" x14ac:dyDescent="0.2">
      <c r="A30" s="25" t="s">
        <v>52</v>
      </c>
      <c r="B30" s="25" t="s">
        <v>56</v>
      </c>
      <c r="C30" s="26">
        <v>0</v>
      </c>
      <c r="D30" s="27">
        <v>0</v>
      </c>
      <c r="E30" s="47" t="e">
        <f t="shared" si="3"/>
        <v>#DIV/0!</v>
      </c>
      <c r="F30" s="40">
        <f t="shared" si="0"/>
        <v>0</v>
      </c>
      <c r="G30" s="26">
        <v>0</v>
      </c>
      <c r="H30" s="27">
        <v>0</v>
      </c>
      <c r="I30" s="47" t="e">
        <f t="shared" si="4"/>
        <v>#DIV/0!</v>
      </c>
      <c r="J30" s="40">
        <f t="shared" ref="J30:J36" si="9">H30-G30</f>
        <v>0</v>
      </c>
      <c r="K30" s="26">
        <v>0</v>
      </c>
      <c r="L30" s="27">
        <v>0</v>
      </c>
      <c r="M30" s="47" t="e">
        <f t="shared" si="5"/>
        <v>#DIV/0!</v>
      </c>
      <c r="N30" s="40">
        <f t="shared" si="2"/>
        <v>0</v>
      </c>
    </row>
    <row r="31" spans="1:14" s="6" customFormat="1" ht="33" customHeight="1" x14ac:dyDescent="0.2">
      <c r="A31" s="28" t="s">
        <v>33</v>
      </c>
      <c r="B31" s="28" t="s">
        <v>29</v>
      </c>
      <c r="C31" s="29">
        <v>19829995.099999998</v>
      </c>
      <c r="D31" s="30">
        <v>21809612.199999999</v>
      </c>
      <c r="E31" s="48">
        <f t="shared" si="3"/>
        <v>1.1000000000000001</v>
      </c>
      <c r="F31" s="32">
        <f t="shared" si="0"/>
        <v>1979617.1000000015</v>
      </c>
      <c r="G31" s="33">
        <v>14668651.599999998</v>
      </c>
      <c r="H31" s="31">
        <v>14759791</v>
      </c>
      <c r="I31" s="48">
        <f t="shared" si="4"/>
        <v>1.006</v>
      </c>
      <c r="J31" s="32">
        <f t="shared" si="9"/>
        <v>91139.400000002235</v>
      </c>
      <c r="K31" s="33">
        <v>16195599.599999996</v>
      </c>
      <c r="L31" s="31">
        <v>16270599.6</v>
      </c>
      <c r="M31" s="48">
        <f t="shared" si="5"/>
        <v>1.0049999999999999</v>
      </c>
      <c r="N31" s="32">
        <f t="shared" si="2"/>
        <v>75000.000000003725</v>
      </c>
    </row>
    <row r="32" spans="1:14" s="6" customFormat="1" ht="25.5" x14ac:dyDescent="0.2">
      <c r="A32" s="28" t="s">
        <v>34</v>
      </c>
      <c r="B32" s="28" t="s">
        <v>30</v>
      </c>
      <c r="C32" s="29">
        <v>4671404.8149999995</v>
      </c>
      <c r="D32" s="30">
        <v>4799652.5999999996</v>
      </c>
      <c r="E32" s="48">
        <f t="shared" si="3"/>
        <v>1.0269999999999999</v>
      </c>
      <c r="F32" s="32">
        <f t="shared" si="0"/>
        <v>128247.78500000015</v>
      </c>
      <c r="G32" s="33">
        <v>4998059.3000000007</v>
      </c>
      <c r="H32" s="31">
        <v>4998059.3</v>
      </c>
      <c r="I32" s="48">
        <f t="shared" si="4"/>
        <v>1</v>
      </c>
      <c r="J32" s="32">
        <f t="shared" si="9"/>
        <v>0</v>
      </c>
      <c r="K32" s="33">
        <v>5193947.8999999994</v>
      </c>
      <c r="L32" s="31">
        <v>5193947.9000000004</v>
      </c>
      <c r="M32" s="48">
        <f t="shared" si="5"/>
        <v>1</v>
      </c>
      <c r="N32" s="32">
        <f t="shared" si="2"/>
        <v>0</v>
      </c>
    </row>
    <row r="33" spans="1:14" s="6" customFormat="1" x14ac:dyDescent="0.2">
      <c r="A33" s="28" t="s">
        <v>37</v>
      </c>
      <c r="B33" s="28" t="s">
        <v>38</v>
      </c>
      <c r="C33" s="29">
        <v>3404894.6940000001</v>
      </c>
      <c r="D33" s="30">
        <v>3615799.6</v>
      </c>
      <c r="E33" s="48">
        <f t="shared" si="3"/>
        <v>1.0620000000000001</v>
      </c>
      <c r="F33" s="32">
        <f t="shared" si="0"/>
        <v>210904.90599999996</v>
      </c>
      <c r="G33" s="33">
        <v>3294166</v>
      </c>
      <c r="H33" s="31">
        <v>3294166</v>
      </c>
      <c r="I33" s="48">
        <f t="shared" si="4"/>
        <v>1</v>
      </c>
      <c r="J33" s="32">
        <f t="shared" si="9"/>
        <v>0</v>
      </c>
      <c r="K33" s="33">
        <v>3307758.8000000003</v>
      </c>
      <c r="L33" s="31">
        <v>3307758.8</v>
      </c>
      <c r="M33" s="48">
        <f t="shared" si="5"/>
        <v>1</v>
      </c>
      <c r="N33" s="32">
        <f t="shared" si="2"/>
        <v>0</v>
      </c>
    </row>
    <row r="34" spans="1:14" ht="25.5" x14ac:dyDescent="0.2">
      <c r="A34" s="28" t="s">
        <v>49</v>
      </c>
      <c r="B34" s="28" t="s">
        <v>32</v>
      </c>
      <c r="C34" s="29">
        <v>0</v>
      </c>
      <c r="D34" s="30">
        <v>280421.2</v>
      </c>
      <c r="E34" s="48" t="e">
        <f t="shared" si="3"/>
        <v>#DIV/0!</v>
      </c>
      <c r="F34" s="32">
        <f t="shared" si="0"/>
        <v>280421.2</v>
      </c>
      <c r="G34" s="33">
        <v>0</v>
      </c>
      <c r="H34" s="31">
        <v>0</v>
      </c>
      <c r="I34" s="48" t="e">
        <f t="shared" si="4"/>
        <v>#DIV/0!</v>
      </c>
      <c r="J34" s="32">
        <f t="shared" si="9"/>
        <v>0</v>
      </c>
      <c r="K34" s="33">
        <v>0</v>
      </c>
      <c r="L34" s="31">
        <v>0</v>
      </c>
      <c r="M34" s="48" t="e">
        <f t="shared" si="5"/>
        <v>#DIV/0!</v>
      </c>
      <c r="N34" s="32">
        <f t="shared" si="2"/>
        <v>0</v>
      </c>
    </row>
    <row r="35" spans="1:14" ht="25.5" x14ac:dyDescent="0.2">
      <c r="A35" s="28" t="s">
        <v>50</v>
      </c>
      <c r="B35" s="28" t="s">
        <v>36</v>
      </c>
      <c r="C35" s="29">
        <v>60000</v>
      </c>
      <c r="D35" s="30">
        <v>60000</v>
      </c>
      <c r="E35" s="48">
        <f t="shared" si="3"/>
        <v>1</v>
      </c>
      <c r="F35" s="32">
        <f t="shared" si="0"/>
        <v>0</v>
      </c>
      <c r="G35" s="33">
        <v>0</v>
      </c>
      <c r="H35" s="31">
        <v>0</v>
      </c>
      <c r="I35" s="48" t="e">
        <f t="shared" si="4"/>
        <v>#DIV/0!</v>
      </c>
      <c r="J35" s="32">
        <f t="shared" si="9"/>
        <v>0</v>
      </c>
      <c r="K35" s="33">
        <v>0</v>
      </c>
      <c r="L35" s="31">
        <v>0</v>
      </c>
      <c r="M35" s="48" t="e">
        <f t="shared" si="5"/>
        <v>#DIV/0!</v>
      </c>
      <c r="N35" s="32">
        <f t="shared" si="2"/>
        <v>0</v>
      </c>
    </row>
    <row r="36" spans="1:14" ht="54" customHeight="1" x14ac:dyDescent="0.2">
      <c r="A36" s="28" t="s">
        <v>31</v>
      </c>
      <c r="B36" s="28" t="s">
        <v>57</v>
      </c>
      <c r="C36" s="29">
        <v>2418686.2676399997</v>
      </c>
      <c r="D36" s="30">
        <v>3001048</v>
      </c>
      <c r="E36" s="48">
        <f t="shared" si="3"/>
        <v>1.2410000000000001</v>
      </c>
      <c r="F36" s="32">
        <f t="shared" si="0"/>
        <v>582361.73236000026</v>
      </c>
      <c r="G36" s="33">
        <v>0</v>
      </c>
      <c r="H36" s="31">
        <v>0</v>
      </c>
      <c r="I36" s="48" t="e">
        <f t="shared" si="4"/>
        <v>#DIV/0!</v>
      </c>
      <c r="J36" s="32">
        <f t="shared" si="9"/>
        <v>0</v>
      </c>
      <c r="K36" s="33">
        <v>0</v>
      </c>
      <c r="L36" s="31">
        <v>0</v>
      </c>
      <c r="M36" s="48" t="e">
        <f t="shared" si="5"/>
        <v>#DIV/0!</v>
      </c>
      <c r="N36" s="32">
        <f t="shared" si="2"/>
        <v>0</v>
      </c>
    </row>
    <row r="37" spans="1:14" ht="25.5" x14ac:dyDescent="0.2">
      <c r="A37" s="35" t="s">
        <v>65</v>
      </c>
      <c r="B37" s="35" t="s">
        <v>66</v>
      </c>
      <c r="C37" s="36">
        <v>-2845446.2874500002</v>
      </c>
      <c r="D37" s="37">
        <v>-2845446.3</v>
      </c>
      <c r="E37" s="53">
        <f t="shared" si="3"/>
        <v>1</v>
      </c>
      <c r="F37" s="43">
        <f t="shared" ref="F37" si="10">D37-C37</f>
        <v>-1.2549999635666609E-2</v>
      </c>
      <c r="G37" s="38">
        <v>0</v>
      </c>
      <c r="H37" s="39">
        <v>0</v>
      </c>
      <c r="I37" s="53" t="e">
        <f t="shared" si="4"/>
        <v>#DIV/0!</v>
      </c>
      <c r="J37" s="43">
        <f t="shared" ref="J37" si="11">H37-G37</f>
        <v>0</v>
      </c>
      <c r="K37" s="38">
        <v>0</v>
      </c>
      <c r="L37" s="39">
        <v>0</v>
      </c>
      <c r="M37" s="53" t="e">
        <f t="shared" si="5"/>
        <v>#DIV/0!</v>
      </c>
      <c r="N37" s="43">
        <f t="shared" ref="N37" si="12">L37-K37</f>
        <v>0</v>
      </c>
    </row>
    <row r="38" spans="1:14" x14ac:dyDescent="0.2">
      <c r="A38" s="4"/>
      <c r="B38" s="4" t="s">
        <v>9</v>
      </c>
      <c r="C38" s="23">
        <v>330429688.38919008</v>
      </c>
      <c r="D38" s="24">
        <f>D29+D7</f>
        <v>327037693.10000002</v>
      </c>
      <c r="E38" s="49">
        <f t="shared" si="3"/>
        <v>0.99</v>
      </c>
      <c r="F38" s="22">
        <f t="shared" si="0"/>
        <v>-3391995.2891900539</v>
      </c>
      <c r="G38" s="23">
        <v>342922532</v>
      </c>
      <c r="H38" s="24">
        <f>H29+H7</f>
        <v>343013671.40000004</v>
      </c>
      <c r="I38" s="49">
        <f t="shared" si="4"/>
        <v>1</v>
      </c>
      <c r="J38" s="22">
        <f t="shared" ref="J38" si="13">H38-G38</f>
        <v>91139.400000035763</v>
      </c>
      <c r="K38" s="23">
        <v>366413312.10000002</v>
      </c>
      <c r="L38" s="24">
        <f>L29+L7</f>
        <v>366488312.10000002</v>
      </c>
      <c r="M38" s="49">
        <f t="shared" si="5"/>
        <v>1</v>
      </c>
      <c r="N38" s="22">
        <f t="shared" ref="N38" si="14">L38-K38</f>
        <v>75000</v>
      </c>
    </row>
    <row r="39" spans="1:14" x14ac:dyDescent="0.2">
      <c r="D39" s="1"/>
    </row>
    <row r="40" spans="1:14" x14ac:dyDescent="0.2">
      <c r="A40" s="8"/>
      <c r="D40" s="1"/>
    </row>
    <row r="41" spans="1:14" ht="6.75" customHeight="1" x14ac:dyDescent="0.2">
      <c r="D41" s="1"/>
    </row>
    <row r="42" spans="1:14" x14ac:dyDescent="0.2">
      <c r="A42" s="7"/>
      <c r="D42" s="1"/>
    </row>
    <row r="43" spans="1:14" ht="24" customHeight="1" x14ac:dyDescent="0.2">
      <c r="A43" s="8"/>
      <c r="D43" s="1"/>
    </row>
    <row r="44" spans="1:14" x14ac:dyDescent="0.2">
      <c r="D44" s="1"/>
    </row>
    <row r="45" spans="1:14" x14ac:dyDescent="0.2">
      <c r="D45" s="1"/>
    </row>
    <row r="46" spans="1:14" x14ac:dyDescent="0.2">
      <c r="D46" s="1"/>
    </row>
    <row r="47" spans="1:14" x14ac:dyDescent="0.2">
      <c r="D47" s="1"/>
    </row>
    <row r="48" spans="1:14" x14ac:dyDescent="0.2">
      <c r="B48" s="1"/>
      <c r="D48" s="1"/>
    </row>
    <row r="49" spans="2:4" x14ac:dyDescent="0.2">
      <c r="B49" s="1"/>
      <c r="D49" s="1"/>
    </row>
    <row r="50" spans="2:4" x14ac:dyDescent="0.2">
      <c r="B50" s="1"/>
      <c r="D50" s="1"/>
    </row>
    <row r="51" spans="2:4" x14ac:dyDescent="0.2">
      <c r="B51" s="1"/>
      <c r="D51" s="1"/>
    </row>
    <row r="52" spans="2:4" x14ac:dyDescent="0.2">
      <c r="B52" s="1"/>
      <c r="D52" s="1"/>
    </row>
    <row r="53" spans="2:4" x14ac:dyDescent="0.2">
      <c r="B53" s="1"/>
      <c r="D53" s="1"/>
    </row>
    <row r="54" spans="2:4" x14ac:dyDescent="0.2">
      <c r="B54" s="1"/>
      <c r="D54" s="1"/>
    </row>
    <row r="55" spans="2:4" x14ac:dyDescent="0.2">
      <c r="B55" s="1"/>
      <c r="D55" s="1"/>
    </row>
    <row r="56" spans="2:4" x14ac:dyDescent="0.2">
      <c r="B56" s="1"/>
      <c r="D56" s="1"/>
    </row>
    <row r="57" spans="2:4" x14ac:dyDescent="0.2">
      <c r="B57" s="1"/>
      <c r="D57" s="1"/>
    </row>
    <row r="58" spans="2:4" x14ac:dyDescent="0.2">
      <c r="B58" s="1"/>
      <c r="D58" s="1"/>
    </row>
    <row r="59" spans="2:4" x14ac:dyDescent="0.2">
      <c r="B59" s="1"/>
      <c r="D59" s="1"/>
    </row>
    <row r="60" spans="2:4" x14ac:dyDescent="0.2">
      <c r="B60" s="1"/>
      <c r="D60" s="1"/>
    </row>
    <row r="61" spans="2:4" x14ac:dyDescent="0.2">
      <c r="B61" s="1"/>
      <c r="D61" s="1"/>
    </row>
    <row r="62" spans="2:4" x14ac:dyDescent="0.2">
      <c r="B62" s="1"/>
      <c r="D62" s="1"/>
    </row>
    <row r="63" spans="2:4" x14ac:dyDescent="0.2">
      <c r="B63" s="1"/>
      <c r="D63" s="1"/>
    </row>
    <row r="64" spans="2:4" x14ac:dyDescent="0.2">
      <c r="B64" s="1"/>
      <c r="D64" s="1"/>
    </row>
    <row r="65" spans="2:4" x14ac:dyDescent="0.2">
      <c r="B65" s="1"/>
      <c r="D65" s="1"/>
    </row>
    <row r="66" spans="2:4" x14ac:dyDescent="0.2">
      <c r="B66" s="1"/>
      <c r="D66" s="1"/>
    </row>
    <row r="67" spans="2:4" x14ac:dyDescent="0.2">
      <c r="B67" s="1"/>
      <c r="D67" s="1"/>
    </row>
    <row r="68" spans="2:4" x14ac:dyDescent="0.2">
      <c r="B68" s="1"/>
      <c r="D68" s="1"/>
    </row>
    <row r="69" spans="2:4" x14ac:dyDescent="0.2">
      <c r="B69" s="1"/>
      <c r="D69" s="1"/>
    </row>
    <row r="70" spans="2:4" x14ac:dyDescent="0.2">
      <c r="B70" s="1"/>
      <c r="D70" s="1"/>
    </row>
    <row r="71" spans="2:4" x14ac:dyDescent="0.2">
      <c r="B71" s="1"/>
      <c r="D71" s="1"/>
    </row>
    <row r="72" spans="2:4" x14ac:dyDescent="0.2">
      <c r="B72" s="1"/>
      <c r="D72" s="1"/>
    </row>
    <row r="73" spans="2:4" x14ac:dyDescent="0.2">
      <c r="B73" s="1"/>
      <c r="D73" s="1"/>
    </row>
    <row r="74" spans="2:4" x14ac:dyDescent="0.2">
      <c r="B74" s="1"/>
      <c r="D74" s="1"/>
    </row>
    <row r="75" spans="2:4" x14ac:dyDescent="0.2">
      <c r="B75" s="1"/>
      <c r="D75" s="1"/>
    </row>
    <row r="76" spans="2:4" x14ac:dyDescent="0.2">
      <c r="B76" s="1"/>
      <c r="D76" s="1"/>
    </row>
    <row r="77" spans="2:4" x14ac:dyDescent="0.2">
      <c r="B77" s="1"/>
      <c r="D77" s="1"/>
    </row>
    <row r="78" spans="2:4" x14ac:dyDescent="0.2">
      <c r="B78" s="1"/>
      <c r="D78" s="1"/>
    </row>
    <row r="79" spans="2:4" x14ac:dyDescent="0.2">
      <c r="B79" s="1"/>
      <c r="D79" s="1"/>
    </row>
    <row r="80" spans="2:4" x14ac:dyDescent="0.2">
      <c r="B80" s="1"/>
      <c r="D80" s="1"/>
    </row>
    <row r="81" spans="2:4" x14ac:dyDescent="0.2">
      <c r="B81" s="1"/>
      <c r="D81" s="1"/>
    </row>
    <row r="82" spans="2:4" x14ac:dyDescent="0.2">
      <c r="B82" s="1"/>
      <c r="D82" s="1"/>
    </row>
    <row r="83" spans="2:4" x14ac:dyDescent="0.2">
      <c r="B83" s="1"/>
      <c r="D83" s="1"/>
    </row>
    <row r="84" spans="2:4" x14ac:dyDescent="0.2">
      <c r="B84" s="1"/>
      <c r="D84" s="1"/>
    </row>
    <row r="85" spans="2:4" x14ac:dyDescent="0.2">
      <c r="B85" s="1"/>
      <c r="D85" s="1"/>
    </row>
    <row r="86" spans="2:4" x14ac:dyDescent="0.2">
      <c r="B86" s="1"/>
      <c r="D86" s="1"/>
    </row>
    <row r="87" spans="2:4" x14ac:dyDescent="0.2">
      <c r="B87" s="1"/>
      <c r="D87" s="1"/>
    </row>
  </sheetData>
  <mergeCells count="2">
    <mergeCell ref="A1:N1"/>
    <mergeCell ref="A2:N2"/>
  </mergeCells>
  <conditionalFormatting sqref="C7:N29 C38:N38 C30:C37 E30:G37 I30:K37 M30:N37">
    <cfRule type="containsBlanks" dxfId="4" priority="5" stopIfTrue="1">
      <formula>LEN(TRIM(C7))=0</formula>
    </cfRule>
  </conditionalFormatting>
  <conditionalFormatting sqref="E7:E38 I7:I38 M7:M38">
    <cfRule type="containsErrors" dxfId="3" priority="4">
      <formula>ISERROR(E7)</formula>
    </cfRule>
  </conditionalFormatting>
  <conditionalFormatting sqref="D30:D37">
    <cfRule type="containsBlanks" dxfId="2" priority="3" stopIfTrue="1">
      <formula>LEN(TRIM(D30))=0</formula>
    </cfRule>
  </conditionalFormatting>
  <conditionalFormatting sqref="H30:H37">
    <cfRule type="containsBlanks" dxfId="1" priority="2" stopIfTrue="1">
      <formula>LEN(TRIM(H30))=0</formula>
    </cfRule>
  </conditionalFormatting>
  <conditionalFormatting sqref="L30:L37">
    <cfRule type="containsBlanks" dxfId="0" priority="1" stopIfTrue="1">
      <formula>LEN(TRIM(L30))=0</formula>
    </cfRule>
  </conditionalFormatting>
  <printOptions horizontalCentered="1"/>
  <pageMargins left="0.31496062992125984" right="0.19685039370078741" top="0.35433070866141736" bottom="0.27559055118110237" header="0.19685039370078741" footer="0.15748031496062992"/>
  <pageSetup paperSize="8" scale="92" orientation="landscape" r:id="rId1"/>
  <headerFooter>
    <oddFooter xml:space="preserve">&amp;LЛитвинов Денис Григорьевич
296-50-64&amp;CПапка: &amp;Z
Файл: &amp;F
Лист: &amp;A&amp;RСтраница &amp;P / &amp;N
&amp;D &amp;T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Литвинов Денис Григорьевич</cp:lastModifiedBy>
  <cp:lastPrinted>2025-11-05T02:33:47Z</cp:lastPrinted>
  <dcterms:created xsi:type="dcterms:W3CDTF">2004-09-27T10:38:49Z</dcterms:created>
  <dcterms:modified xsi:type="dcterms:W3CDTF">2025-11-06T06:38:15Z</dcterms:modified>
</cp:coreProperties>
</file>